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20730" windowHeight="11355" activeTab="2"/>
  </bookViews>
  <sheets>
    <sheet name="2025" sheetId="3" r:id="rId1"/>
    <sheet name="2026" sheetId="6" r:id="rId2"/>
    <sheet name="2027" sheetId="8" r:id="rId3"/>
  </sheets>
  <calcPr calcId="124519"/>
</workbook>
</file>

<file path=xl/calcChain.xml><?xml version="1.0" encoding="utf-8"?>
<calcChain xmlns="http://schemas.openxmlformats.org/spreadsheetml/2006/main">
  <c r="T10" i="6"/>
  <c r="M8" i="8"/>
  <c r="N18" i="3"/>
  <c r="N17"/>
  <c r="N8"/>
  <c r="M18" i="8"/>
  <c r="M19"/>
  <c r="M20"/>
  <c r="M21"/>
  <c r="M17"/>
  <c r="M7"/>
  <c r="D22"/>
  <c r="E22"/>
  <c r="G22"/>
  <c r="I22"/>
  <c r="J22"/>
  <c r="K22"/>
  <c r="C22"/>
  <c r="L21"/>
  <c r="N21" s="1"/>
  <c r="D22" i="6"/>
  <c r="E22"/>
  <c r="G22"/>
  <c r="I22"/>
  <c r="K22"/>
  <c r="M22"/>
  <c r="C22"/>
  <c r="E22" i="3"/>
  <c r="F22"/>
  <c r="G22"/>
  <c r="H22"/>
  <c r="I22"/>
  <c r="J22"/>
  <c r="K22"/>
  <c r="M22"/>
  <c r="C22"/>
  <c r="D22"/>
  <c r="L17" i="6"/>
  <c r="N17" s="1"/>
  <c r="L17" i="3"/>
  <c r="M22" i="8" l="1"/>
  <c r="P21"/>
  <c r="Q21" s="1"/>
  <c r="R21" s="1"/>
  <c r="P17" i="3"/>
  <c r="O17"/>
  <c r="P17" i="6" l="1"/>
  <c r="Q17" i="3"/>
  <c r="L17" i="8"/>
  <c r="O10"/>
  <c r="K10"/>
  <c r="I10"/>
  <c r="G10"/>
  <c r="E10"/>
  <c r="D10"/>
  <c r="C10"/>
  <c r="M9"/>
  <c r="L9"/>
  <c r="L8"/>
  <c r="L7"/>
  <c r="N7" s="1"/>
  <c r="L18" i="6"/>
  <c r="N18" s="1"/>
  <c r="N22" s="1"/>
  <c r="M9"/>
  <c r="M8"/>
  <c r="N9"/>
  <c r="L8"/>
  <c r="N8" s="1"/>
  <c r="L7"/>
  <c r="N7" s="1"/>
  <c r="E10"/>
  <c r="C10"/>
  <c r="N17" i="8" l="1"/>
  <c r="N22" s="1"/>
  <c r="L22"/>
  <c r="R17" i="3"/>
  <c r="O22" i="8"/>
  <c r="P7"/>
  <c r="Q7" s="1"/>
  <c r="L10"/>
  <c r="N8"/>
  <c r="P8" s="1"/>
  <c r="Q8" s="1"/>
  <c r="R8" s="1"/>
  <c r="M10"/>
  <c r="P9"/>
  <c r="Q9" s="1"/>
  <c r="R9" s="1"/>
  <c r="N9"/>
  <c r="O22" i="6"/>
  <c r="L22"/>
  <c r="Q17"/>
  <c r="K10"/>
  <c r="I10"/>
  <c r="G10"/>
  <c r="P8"/>
  <c r="Q8" s="1"/>
  <c r="R8" s="1"/>
  <c r="M10"/>
  <c r="D10"/>
  <c r="P17" i="8" l="1"/>
  <c r="N10"/>
  <c r="P10"/>
  <c r="R17" i="6"/>
  <c r="Q10" i="8"/>
  <c r="R7"/>
  <c r="P18" i="6"/>
  <c r="O10"/>
  <c r="N10"/>
  <c r="L10"/>
  <c r="P9"/>
  <c r="Q9" s="1"/>
  <c r="P7"/>
  <c r="Q7" s="1"/>
  <c r="R7" s="1"/>
  <c r="D10" i="3"/>
  <c r="K10"/>
  <c r="M9"/>
  <c r="L8"/>
  <c r="Q17" i="8" l="1"/>
  <c r="Q22" s="1"/>
  <c r="P22"/>
  <c r="Q18" i="6"/>
  <c r="Q22" s="1"/>
  <c r="P22"/>
  <c r="T10" i="8"/>
  <c r="U10" s="1"/>
  <c r="R10"/>
  <c r="P10" i="6"/>
  <c r="R9"/>
  <c r="R10" s="1"/>
  <c r="Q10"/>
  <c r="P8" i="3"/>
  <c r="Q8" s="1"/>
  <c r="M10"/>
  <c r="L18"/>
  <c r="L22" s="1"/>
  <c r="I10"/>
  <c r="G10"/>
  <c r="C10"/>
  <c r="E10"/>
  <c r="O9"/>
  <c r="L7"/>
  <c r="N7" s="1"/>
  <c r="R17" i="8" l="1"/>
  <c r="R22" s="1"/>
  <c r="R18" i="6"/>
  <c r="R22" s="1"/>
  <c r="U10"/>
  <c r="O18" i="3"/>
  <c r="O22" s="1"/>
  <c r="N22"/>
  <c r="P7"/>
  <c r="Q7" s="1"/>
  <c r="O10"/>
  <c r="N9"/>
  <c r="P9" s="1"/>
  <c r="L10"/>
  <c r="R8"/>
  <c r="N10" l="1"/>
  <c r="P18"/>
  <c r="P10"/>
  <c r="Q9"/>
  <c r="Q10" s="1"/>
  <c r="Q18" l="1"/>
  <c r="P22"/>
  <c r="R9"/>
  <c r="R7"/>
  <c r="R18" l="1"/>
  <c r="R22" s="1"/>
  <c r="Q22"/>
  <c r="T10"/>
  <c r="U10" s="1"/>
  <c r="R10"/>
</calcChain>
</file>

<file path=xl/sharedStrings.xml><?xml version="1.0" encoding="utf-8"?>
<sst xmlns="http://schemas.openxmlformats.org/spreadsheetml/2006/main" count="183" uniqueCount="38">
  <si>
    <t>Надбавка за квалификацию</t>
  </si>
  <si>
    <t>Надбавка за особые условия</t>
  </si>
  <si>
    <t>Надбавка за выслугу лет</t>
  </si>
  <si>
    <t>ежемесячное денежное поощрение</t>
  </si>
  <si>
    <t>%</t>
  </si>
  <si>
    <t>сумма</t>
  </si>
  <si>
    <t>ВСЕГО</t>
  </si>
  <si>
    <t>кол-во долж.окл.</t>
  </si>
  <si>
    <t>Глава поселения</t>
  </si>
  <si>
    <t>рубли</t>
  </si>
  <si>
    <t>выборная должность</t>
  </si>
  <si>
    <t>категории должностей</t>
  </si>
  <si>
    <t>Итого месячный ФОТ</t>
  </si>
  <si>
    <t>единовременные выплаты к отпуску</t>
  </si>
  <si>
    <t>Итого годовой ФОТ</t>
  </si>
  <si>
    <t>Начисления на ФОТ</t>
  </si>
  <si>
    <t>ИТОГО ФОТ с начислениями</t>
  </si>
  <si>
    <t>отклонения от норматива с учетом индексации "-" превышение</t>
  </si>
  <si>
    <t xml:space="preserve">старшая должность </t>
  </si>
  <si>
    <t>Расчет фонда оплаты труда (с начислениями)
 с выделением расходов на оплату труда выборных должностных лиц местного самоуправления, 
осуществляющих свои полномочия на постоянной основе, муниципальных служащих</t>
  </si>
  <si>
    <t>Должностной оклад (утвердж.штатн.расписанием)</t>
  </si>
  <si>
    <t>премия</t>
  </si>
  <si>
    <t>Расчет фонда оплаты труда (с начислениями)
работников, замещающих должности, не отнесенные к должностям муниципальной службы</t>
  </si>
  <si>
    <t>Старший инспектор</t>
  </si>
  <si>
    <t>увеличение на 4% с 01.10.2024 г.</t>
  </si>
  <si>
    <t xml:space="preserve"> норматив на 2024 г.</t>
  </si>
  <si>
    <t>Наименование должностей</t>
  </si>
  <si>
    <t>Кол-во ед.</t>
  </si>
  <si>
    <t xml:space="preserve">Главный специалист </t>
  </si>
  <si>
    <t>увеличение на 4% с 01.10.2025 г.</t>
  </si>
  <si>
    <t xml:space="preserve"> норматив на 2025 г.</t>
  </si>
  <si>
    <t>Заместитель главы</t>
  </si>
  <si>
    <t xml:space="preserve">Глава Александро-Донского сельского поселения </t>
  </si>
  <si>
    <t>В.И. Антоненко</t>
  </si>
  <si>
    <t>Александро-Донского сельского поселения
на 2025 год</t>
  </si>
  <si>
    <t>увеличение на 4,5% с 01.10.2023 г.</t>
  </si>
  <si>
    <t>Александро-Донского сельского поселения
на 2026 год</t>
  </si>
  <si>
    <t>Александро-Донского сельского поселения
на 2027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</si>
</sst>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2" fillId="0" borderId="0" xfId="0" applyNumberFormat="1" applyFont="1" applyFill="1" applyAlignment="1">
      <alignment horizontal="center" vertical="justify" wrapText="1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/>
    <xf numFmtId="3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3" fontId="3" fillId="0" borderId="1" xfId="0" applyNumberFormat="1" applyFont="1" applyFill="1" applyBorder="1" applyAlignment="1">
      <alignment horizontal="center" vertical="justify" textRotation="90" wrapText="1"/>
    </xf>
    <xf numFmtId="3" fontId="3" fillId="0" borderId="1" xfId="0" applyNumberFormat="1" applyFont="1" applyFill="1" applyBorder="1" applyAlignment="1">
      <alignment horizontal="center" vertical="justify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left" vertical="justify" textRotation="90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/>
    <xf numFmtId="3" fontId="3" fillId="0" borderId="0" xfId="0" applyNumberFormat="1" applyFont="1" applyFill="1" applyBorder="1" applyAlignment="1">
      <alignment horizontal="center" vertical="justify" wrapText="1"/>
    </xf>
    <xf numFmtId="3" fontId="5" fillId="0" borderId="0" xfId="0" applyNumberFormat="1" applyFont="1" applyBorder="1" applyAlignment="1">
      <alignment horizontal="center"/>
    </xf>
    <xf numFmtId="3" fontId="4" fillId="0" borderId="0" xfId="0" applyNumberFormat="1" applyFont="1" applyBorder="1"/>
    <xf numFmtId="3" fontId="3" fillId="0" borderId="0" xfId="0" applyNumberFormat="1" applyFont="1" applyFill="1" applyBorder="1" applyAlignment="1">
      <alignment horizontal="left" vertical="justify" textRotation="90" wrapText="1"/>
    </xf>
    <xf numFmtId="3" fontId="3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/>
    <xf numFmtId="3" fontId="3" fillId="0" borderId="1" xfId="0" applyNumberFormat="1" applyFont="1" applyFill="1" applyBorder="1" applyAlignment="1">
      <alignment horizontal="left" vertical="justify" textRotation="90" wrapText="1"/>
    </xf>
    <xf numFmtId="3" fontId="3" fillId="0" borderId="0" xfId="0" applyNumberFormat="1" applyFont="1" applyFill="1" applyBorder="1" applyAlignment="1">
      <alignment horizontal="left" vertical="justify" textRotation="90" wrapText="1"/>
    </xf>
    <xf numFmtId="3" fontId="3" fillId="0" borderId="1" xfId="0" applyNumberFormat="1" applyFont="1" applyFill="1" applyBorder="1" applyAlignment="1">
      <alignment horizontal="center" vertical="justify" textRotation="90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/>
    </xf>
    <xf numFmtId="3" fontId="5" fillId="0" borderId="1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vertical="top"/>
    </xf>
    <xf numFmtId="164" fontId="5" fillId="0" borderId="1" xfId="0" applyNumberFormat="1" applyFont="1" applyBorder="1" applyAlignment="1">
      <alignment horizontal="center" vertical="top"/>
    </xf>
    <xf numFmtId="3" fontId="3" fillId="0" borderId="0" xfId="0" applyNumberFormat="1" applyFont="1"/>
    <xf numFmtId="3" fontId="3" fillId="0" borderId="0" xfId="0" applyNumberFormat="1" applyFont="1" applyAlignment="1"/>
    <xf numFmtId="3" fontId="3" fillId="0" borderId="1" xfId="0" applyNumberFormat="1" applyFont="1" applyFill="1" applyBorder="1" applyAlignment="1">
      <alignment horizontal="center" vertical="justify" textRotation="90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left" vertical="justify" textRotation="90" wrapText="1"/>
    </xf>
    <xf numFmtId="0" fontId="3" fillId="0" borderId="0" xfId="0" applyFont="1" applyAlignment="1">
      <alignment horizontal="left"/>
    </xf>
    <xf numFmtId="3" fontId="3" fillId="0" borderId="1" xfId="0" applyNumberFormat="1" applyFont="1" applyFill="1" applyBorder="1" applyAlignment="1">
      <alignment horizontal="left" vertical="justify" textRotation="90" wrapText="1"/>
    </xf>
    <xf numFmtId="3" fontId="3" fillId="0" borderId="2" xfId="0" applyNumberFormat="1" applyFont="1" applyFill="1" applyBorder="1" applyAlignment="1">
      <alignment horizontal="left" vertical="top" wrapText="1"/>
    </xf>
    <xf numFmtId="3" fontId="3" fillId="0" borderId="3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3" fontId="3" fillId="0" borderId="1" xfId="0" applyNumberFormat="1" applyFont="1" applyFill="1" applyBorder="1" applyAlignment="1">
      <alignment horizontal="center" vertical="justify" textRotation="90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left" vertical="justify" textRotation="90" wrapText="1"/>
    </xf>
    <xf numFmtId="3" fontId="7" fillId="0" borderId="0" xfId="0" applyNumberFormat="1" applyFont="1" applyFill="1" applyAlignment="1">
      <alignment horizontal="center" wrapText="1"/>
    </xf>
    <xf numFmtId="3" fontId="6" fillId="0" borderId="0" xfId="0" applyNumberFormat="1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center" vertical="top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4"/>
  <sheetViews>
    <sheetView topLeftCell="A3" zoomScale="90" zoomScaleNormal="90" workbookViewId="0">
      <selection activeCell="O9" sqref="O9"/>
    </sheetView>
  </sheetViews>
  <sheetFormatPr defaultRowHeight="15"/>
  <cols>
    <col min="1" max="1" width="11.85546875" style="12" customWidth="1"/>
    <col min="2" max="2" width="16.42578125" style="12" customWidth="1"/>
    <col min="3" max="3" width="4.28515625" style="12" customWidth="1"/>
    <col min="4" max="4" width="8.5703125" style="12" customWidth="1"/>
    <col min="5" max="5" width="7.140625" style="12" customWidth="1"/>
    <col min="6" max="6" width="5.140625" style="12" customWidth="1"/>
    <col min="7" max="7" width="8.7109375" style="12" customWidth="1"/>
    <col min="8" max="8" width="4" style="12" bestFit="1" customWidth="1"/>
    <col min="9" max="9" width="7.42578125" style="12" customWidth="1"/>
    <col min="10" max="10" width="4.5703125" style="4" customWidth="1"/>
    <col min="11" max="11" width="9.5703125" style="12" customWidth="1"/>
    <col min="12" max="12" width="8.42578125" style="12" customWidth="1"/>
    <col min="13" max="13" width="8.140625" style="12" customWidth="1"/>
    <col min="14" max="15" width="9.42578125" style="12" customWidth="1"/>
    <col min="16" max="16" width="10.28515625" style="12" customWidth="1"/>
    <col min="17" max="17" width="10.85546875" style="12" customWidth="1"/>
    <col min="18" max="18" width="11.28515625" style="12" customWidth="1"/>
    <col min="19" max="19" width="11.140625" style="12" customWidth="1"/>
    <col min="20" max="20" width="10.5703125" style="12" customWidth="1"/>
    <col min="21" max="21" width="11" style="12" customWidth="1"/>
    <col min="22" max="24" width="9.140625" style="12"/>
    <col min="25" max="25" width="26.140625" style="12" customWidth="1"/>
    <col min="26" max="16384" width="9.140625" style="12"/>
  </cols>
  <sheetData>
    <row r="1" spans="1:25" ht="15.75">
      <c r="A1" s="3"/>
      <c r="B1" s="1"/>
      <c r="C1" s="1"/>
      <c r="D1" s="1"/>
      <c r="E1" s="2"/>
      <c r="F1" s="2"/>
      <c r="G1" s="2"/>
      <c r="H1" s="2"/>
      <c r="I1" s="2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5" ht="59.25" customHeight="1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</row>
    <row r="3" spans="1:25" ht="34.5" customHeight="1">
      <c r="A3" s="51" t="s">
        <v>34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</row>
    <row r="4" spans="1:25" ht="15.7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17"/>
      <c r="N4" s="17"/>
      <c r="O4" s="17"/>
      <c r="P4" s="17"/>
      <c r="Q4" s="17"/>
      <c r="R4" s="17"/>
      <c r="S4" s="17"/>
      <c r="T4" s="55" t="s">
        <v>9</v>
      </c>
      <c r="U4" s="55"/>
    </row>
    <row r="5" spans="1:25" s="5" customFormat="1" ht="46.5" customHeight="1">
      <c r="A5" s="48" t="s">
        <v>11</v>
      </c>
      <c r="B5" s="49" t="s">
        <v>26</v>
      </c>
      <c r="C5" s="44" t="s">
        <v>27</v>
      </c>
      <c r="D5" s="44" t="s">
        <v>20</v>
      </c>
      <c r="E5" s="44" t="s">
        <v>0</v>
      </c>
      <c r="F5" s="45" t="s">
        <v>1</v>
      </c>
      <c r="G5" s="46"/>
      <c r="H5" s="45" t="s">
        <v>2</v>
      </c>
      <c r="I5" s="46"/>
      <c r="J5" s="45" t="s">
        <v>3</v>
      </c>
      <c r="K5" s="46"/>
      <c r="L5" s="44" t="s">
        <v>12</v>
      </c>
      <c r="M5" s="44" t="s">
        <v>13</v>
      </c>
      <c r="N5" s="44" t="s">
        <v>35</v>
      </c>
      <c r="O5" s="44" t="s">
        <v>21</v>
      </c>
      <c r="P5" s="44" t="s">
        <v>14</v>
      </c>
      <c r="Q5" s="44" t="s">
        <v>15</v>
      </c>
      <c r="R5" s="44" t="s">
        <v>16</v>
      </c>
      <c r="S5" s="44" t="s">
        <v>30</v>
      </c>
      <c r="T5" s="44"/>
      <c r="U5" s="44" t="s">
        <v>17</v>
      </c>
    </row>
    <row r="6" spans="1:25" s="5" customFormat="1" ht="168.75" customHeight="1">
      <c r="A6" s="48"/>
      <c r="B6" s="49"/>
      <c r="C6" s="44"/>
      <c r="D6" s="44"/>
      <c r="E6" s="44"/>
      <c r="F6" s="18" t="s">
        <v>4</v>
      </c>
      <c r="G6" s="18" t="s">
        <v>5</v>
      </c>
      <c r="H6" s="18" t="s">
        <v>4</v>
      </c>
      <c r="I6" s="18" t="s">
        <v>5</v>
      </c>
      <c r="J6" s="18" t="s">
        <v>7</v>
      </c>
      <c r="K6" s="18" t="s">
        <v>5</v>
      </c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5" s="5" customFormat="1" ht="34.5" customHeight="1">
      <c r="A7" s="31" t="s">
        <v>10</v>
      </c>
      <c r="B7" s="6" t="s">
        <v>8</v>
      </c>
      <c r="C7" s="14">
        <v>1</v>
      </c>
      <c r="D7" s="32">
        <v>11431</v>
      </c>
      <c r="E7" s="32"/>
      <c r="F7" s="32">
        <v>120</v>
      </c>
      <c r="G7" s="32">
        <v>13717</v>
      </c>
      <c r="H7" s="32">
        <v>30</v>
      </c>
      <c r="I7" s="32">
        <v>3429</v>
      </c>
      <c r="J7" s="33">
        <v>4.5</v>
      </c>
      <c r="K7" s="32">
        <v>51440</v>
      </c>
      <c r="L7" s="32">
        <f>D7+G7+I7+K7+E7</f>
        <v>80017</v>
      </c>
      <c r="M7" s="32">
        <v>34293</v>
      </c>
      <c r="N7" s="32">
        <f>L7/100*4.5*3</f>
        <v>10802.295</v>
      </c>
      <c r="O7" s="32"/>
      <c r="P7" s="32">
        <f>L7*12+M7+O7+N7</f>
        <v>1005299.295</v>
      </c>
      <c r="Q7" s="32">
        <f>P7*0.302</f>
        <v>303600.38708999997</v>
      </c>
      <c r="R7" s="32">
        <f>P7+Q7</f>
        <v>1308899.68209</v>
      </c>
      <c r="S7" s="32"/>
      <c r="T7" s="32"/>
      <c r="U7" s="32"/>
      <c r="W7" s="27"/>
    </row>
    <row r="8" spans="1:25" s="5" customFormat="1" ht="31.5">
      <c r="A8" s="31" t="s">
        <v>18</v>
      </c>
      <c r="B8" s="10" t="s">
        <v>31</v>
      </c>
      <c r="C8" s="14">
        <v>1</v>
      </c>
      <c r="D8" s="32">
        <v>10914</v>
      </c>
      <c r="E8" s="32">
        <v>2653</v>
      </c>
      <c r="F8" s="32">
        <v>120</v>
      </c>
      <c r="G8" s="32">
        <v>13097</v>
      </c>
      <c r="H8" s="32">
        <v>30</v>
      </c>
      <c r="I8" s="32">
        <v>3274</v>
      </c>
      <c r="J8" s="33">
        <v>2.6</v>
      </c>
      <c r="K8" s="32">
        <v>28376</v>
      </c>
      <c r="L8" s="32">
        <f>D8+G8+I8+K8+E8</f>
        <v>58314</v>
      </c>
      <c r="M8" s="32">
        <v>40701</v>
      </c>
      <c r="N8" s="32">
        <f>L8/100*4.5*3</f>
        <v>7872.39</v>
      </c>
      <c r="O8" s="32">
        <v>46500</v>
      </c>
      <c r="P8" s="32">
        <f>L8*12+M8+O8+N8</f>
        <v>794841.39</v>
      </c>
      <c r="Q8" s="32">
        <f>P8*0.302</f>
        <v>240042.09977999999</v>
      </c>
      <c r="R8" s="32">
        <f>P8+Q8</f>
        <v>1034883.4897799999</v>
      </c>
      <c r="S8" s="32"/>
      <c r="T8" s="32"/>
      <c r="U8" s="32"/>
      <c r="W8" s="27"/>
    </row>
    <row r="9" spans="1:25" s="5" customFormat="1" ht="31.5">
      <c r="A9" s="31" t="s">
        <v>18</v>
      </c>
      <c r="B9" s="10" t="s">
        <v>28</v>
      </c>
      <c r="C9" s="14">
        <v>0</v>
      </c>
      <c r="D9" s="32">
        <v>0</v>
      </c>
      <c r="E9" s="32"/>
      <c r="F9" s="32">
        <v>0</v>
      </c>
      <c r="G9" s="32">
        <v>0</v>
      </c>
      <c r="H9" s="32"/>
      <c r="I9" s="32"/>
      <c r="J9" s="33">
        <v>0</v>
      </c>
      <c r="K9" s="32">
        <v>0</v>
      </c>
      <c r="L9" s="32">
        <v>0</v>
      </c>
      <c r="M9" s="32">
        <f>(D9+E9)*3</f>
        <v>0</v>
      </c>
      <c r="N9" s="32">
        <f>L9/100*5.5*3</f>
        <v>0</v>
      </c>
      <c r="O9" s="32">
        <f>L9</f>
        <v>0</v>
      </c>
      <c r="P9" s="32">
        <f>L9*12+M9+O9+N9</f>
        <v>0</v>
      </c>
      <c r="Q9" s="32">
        <f>P9*0.302</f>
        <v>0</v>
      </c>
      <c r="R9" s="32">
        <f>P9+Q9</f>
        <v>0</v>
      </c>
      <c r="S9" s="32"/>
      <c r="T9" s="32"/>
      <c r="U9" s="32"/>
      <c r="W9" s="27"/>
    </row>
    <row r="10" spans="1:25" s="5" customFormat="1" ht="15.75">
      <c r="A10" s="13"/>
      <c r="B10" s="7" t="s">
        <v>6</v>
      </c>
      <c r="C10" s="8">
        <f>SUM(C7:C9)</f>
        <v>2</v>
      </c>
      <c r="D10" s="34">
        <f>SUM(D7:D9)</f>
        <v>22345</v>
      </c>
      <c r="E10" s="34">
        <f>SUM(E7:E9)</f>
        <v>2653</v>
      </c>
      <c r="F10" s="34"/>
      <c r="G10" s="34">
        <f>SUM(G7:G9)</f>
        <v>26814</v>
      </c>
      <c r="H10" s="34"/>
      <c r="I10" s="34">
        <f>SUM(I7:I9)</f>
        <v>6703</v>
      </c>
      <c r="J10" s="34"/>
      <c r="K10" s="34">
        <f t="shared" ref="K10:R10" si="0">SUM(K7:K9)</f>
        <v>79816</v>
      </c>
      <c r="L10" s="34">
        <f t="shared" si="0"/>
        <v>138331</v>
      </c>
      <c r="M10" s="34">
        <f t="shared" si="0"/>
        <v>74994</v>
      </c>
      <c r="N10" s="34">
        <f t="shared" si="0"/>
        <v>18674.685000000001</v>
      </c>
      <c r="O10" s="34">
        <f t="shared" si="0"/>
        <v>46500</v>
      </c>
      <c r="P10" s="34">
        <f t="shared" si="0"/>
        <v>1800140.6850000001</v>
      </c>
      <c r="Q10" s="34">
        <f t="shared" si="0"/>
        <v>543642.48686999991</v>
      </c>
      <c r="R10" s="34">
        <f t="shared" si="0"/>
        <v>2343783.1718699997</v>
      </c>
      <c r="S10" s="35">
        <v>2344000</v>
      </c>
      <c r="T10" s="36">
        <f>R7+R8+R9</f>
        <v>2343783.1718699997</v>
      </c>
      <c r="U10" s="35">
        <f>S10-T10</f>
        <v>216.8281300002709</v>
      </c>
      <c r="Y10" s="16"/>
    </row>
    <row r="11" spans="1:25">
      <c r="A11" s="11"/>
      <c r="B11" s="11"/>
      <c r="C11" s="11"/>
      <c r="D11" s="11"/>
      <c r="E11" s="11"/>
      <c r="F11" s="11"/>
      <c r="G11" s="11"/>
      <c r="H11" s="11"/>
      <c r="I11" s="11"/>
      <c r="J11" s="19"/>
      <c r="K11" s="11"/>
      <c r="L11" s="11"/>
      <c r="M11" s="11"/>
      <c r="N11" s="11"/>
      <c r="O11" s="11"/>
      <c r="P11" s="11"/>
      <c r="Q11" s="11"/>
      <c r="R11" s="11"/>
      <c r="S11" s="11"/>
      <c r="U11" s="11"/>
    </row>
    <row r="12" spans="1:25" ht="14.25" customHeight="1">
      <c r="A12" s="43"/>
      <c r="B12" s="43"/>
      <c r="C12" s="43"/>
      <c r="D12" s="43"/>
      <c r="E12" s="43"/>
      <c r="G12" s="20"/>
      <c r="H12" s="20"/>
      <c r="I12" s="20"/>
      <c r="J12" s="47"/>
      <c r="K12" s="47"/>
      <c r="L12" s="47"/>
      <c r="M12" s="20"/>
      <c r="N12" s="20"/>
      <c r="O12" s="20"/>
      <c r="P12" s="20"/>
      <c r="Q12" s="20"/>
      <c r="R12" s="20"/>
      <c r="S12" s="20"/>
      <c r="T12" s="20"/>
      <c r="U12" s="20"/>
    </row>
    <row r="13" spans="1:25" ht="41.25" customHeight="1">
      <c r="A13" s="52" t="s">
        <v>22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5" ht="41.25" customHeight="1">
      <c r="A14" s="51" t="s">
        <v>34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</row>
    <row r="15" spans="1:25" s="5" customFormat="1" ht="46.5" customHeight="1">
      <c r="A15" s="48" t="s">
        <v>11</v>
      </c>
      <c r="B15" s="49" t="s">
        <v>26</v>
      </c>
      <c r="C15" s="44" t="s">
        <v>27</v>
      </c>
      <c r="D15" s="44" t="s">
        <v>20</v>
      </c>
      <c r="E15" s="44" t="s">
        <v>0</v>
      </c>
      <c r="F15" s="45" t="s">
        <v>1</v>
      </c>
      <c r="G15" s="46"/>
      <c r="H15" s="45" t="s">
        <v>2</v>
      </c>
      <c r="I15" s="46"/>
      <c r="J15" s="45" t="s">
        <v>3</v>
      </c>
      <c r="K15" s="46"/>
      <c r="L15" s="44" t="s">
        <v>12</v>
      </c>
      <c r="M15" s="44" t="s">
        <v>13</v>
      </c>
      <c r="N15" s="44" t="s">
        <v>35</v>
      </c>
      <c r="O15" s="44" t="s">
        <v>21</v>
      </c>
      <c r="P15" s="44" t="s">
        <v>14</v>
      </c>
      <c r="Q15" s="44" t="s">
        <v>15</v>
      </c>
      <c r="R15" s="44" t="s">
        <v>16</v>
      </c>
      <c r="S15" s="50"/>
      <c r="T15" s="50"/>
      <c r="U15" s="50"/>
    </row>
    <row r="16" spans="1:25" s="5" customFormat="1" ht="168.75" customHeight="1">
      <c r="A16" s="48"/>
      <c r="B16" s="49"/>
      <c r="C16" s="44"/>
      <c r="D16" s="44"/>
      <c r="E16" s="44"/>
      <c r="F16" s="18" t="s">
        <v>4</v>
      </c>
      <c r="G16" s="18" t="s">
        <v>5</v>
      </c>
      <c r="H16" s="18" t="s">
        <v>4</v>
      </c>
      <c r="I16" s="18" t="s">
        <v>5</v>
      </c>
      <c r="J16" s="18" t="s">
        <v>7</v>
      </c>
      <c r="K16" s="18" t="s">
        <v>5</v>
      </c>
      <c r="L16" s="44"/>
      <c r="M16" s="44"/>
      <c r="N16" s="44"/>
      <c r="O16" s="44"/>
      <c r="P16" s="44"/>
      <c r="Q16" s="44"/>
      <c r="R16" s="44"/>
      <c r="S16" s="50"/>
      <c r="T16" s="50"/>
      <c r="U16" s="50"/>
    </row>
    <row r="17" spans="1:25" s="5" customFormat="1" ht="34.5" customHeight="1">
      <c r="A17" s="40"/>
      <c r="B17" s="26" t="s">
        <v>23</v>
      </c>
      <c r="C17" s="33">
        <v>1</v>
      </c>
      <c r="D17" s="32">
        <v>6549</v>
      </c>
      <c r="E17" s="32"/>
      <c r="F17" s="32">
        <v>100</v>
      </c>
      <c r="G17" s="32">
        <v>6549</v>
      </c>
      <c r="H17" s="32">
        <v>30</v>
      </c>
      <c r="I17" s="32">
        <v>1965</v>
      </c>
      <c r="J17" s="33">
        <v>2</v>
      </c>
      <c r="K17" s="32">
        <v>15063</v>
      </c>
      <c r="L17" s="32">
        <f>D17+G17+I17+K17</f>
        <v>30126</v>
      </c>
      <c r="M17" s="32">
        <v>26196</v>
      </c>
      <c r="N17" s="32">
        <f>L17/100*4.5*3</f>
        <v>4067.01</v>
      </c>
      <c r="O17" s="32">
        <f>L17*2</f>
        <v>60252</v>
      </c>
      <c r="P17" s="32">
        <f>L17*12+M17+N17+O17</f>
        <v>452027.01</v>
      </c>
      <c r="Q17" s="32">
        <f>P17*0.302</f>
        <v>136512.15701999998</v>
      </c>
      <c r="R17" s="32">
        <f>P17+Q17</f>
        <v>588539.16702000005</v>
      </c>
      <c r="S17" s="42"/>
      <c r="T17" s="42"/>
      <c r="U17" s="42"/>
    </row>
    <row r="18" spans="1:25" s="5" customFormat="1" ht="32.25" customHeight="1">
      <c r="A18" s="13"/>
      <c r="B18" s="26" t="s">
        <v>23</v>
      </c>
      <c r="C18" s="33">
        <v>1</v>
      </c>
      <c r="D18" s="32">
        <v>6549</v>
      </c>
      <c r="E18" s="32"/>
      <c r="F18" s="32">
        <v>100</v>
      </c>
      <c r="G18" s="32">
        <v>6549</v>
      </c>
      <c r="H18" s="32">
        <v>20</v>
      </c>
      <c r="I18" s="32">
        <v>1310</v>
      </c>
      <c r="J18" s="33">
        <v>2</v>
      </c>
      <c r="K18" s="32">
        <v>14408</v>
      </c>
      <c r="L18" s="32">
        <f>D18+G18+I18+K18</f>
        <v>28816</v>
      </c>
      <c r="M18" s="32">
        <v>26196</v>
      </c>
      <c r="N18" s="32">
        <f>L18/100*4.5*3</f>
        <v>3890.16</v>
      </c>
      <c r="O18" s="32">
        <f>L18*2</f>
        <v>57632</v>
      </c>
      <c r="P18" s="32">
        <f>L18*12+M18+N18+O18</f>
        <v>433510.16</v>
      </c>
      <c r="Q18" s="32">
        <f>P18*0.302</f>
        <v>130920.06831999999</v>
      </c>
      <c r="R18" s="32">
        <f>P18+Q18</f>
        <v>564430.22831999999</v>
      </c>
      <c r="S18" s="25"/>
      <c r="T18" s="25"/>
      <c r="U18" s="25"/>
    </row>
    <row r="19" spans="1:25" s="5" customFormat="1" ht="15.75" hidden="1">
      <c r="A19" s="15"/>
      <c r="B19" s="9"/>
      <c r="C19" s="32"/>
      <c r="D19" s="32"/>
      <c r="E19" s="32"/>
      <c r="F19" s="32"/>
      <c r="G19" s="32"/>
      <c r="H19" s="32"/>
      <c r="I19" s="32"/>
      <c r="J19" s="33"/>
      <c r="K19" s="32"/>
      <c r="L19" s="32"/>
      <c r="M19" s="32"/>
      <c r="N19" s="32"/>
      <c r="O19" s="32"/>
      <c r="P19" s="32"/>
      <c r="Q19" s="32"/>
      <c r="R19" s="32"/>
      <c r="S19" s="22"/>
      <c r="T19" s="22"/>
      <c r="U19" s="22"/>
      <c r="Y19" s="16"/>
    </row>
    <row r="20" spans="1:25" s="5" customFormat="1" ht="15.75" hidden="1">
      <c r="A20" s="15"/>
      <c r="B20" s="6"/>
      <c r="C20" s="33"/>
      <c r="D20" s="32"/>
      <c r="E20" s="32"/>
      <c r="F20" s="32"/>
      <c r="G20" s="32"/>
      <c r="H20" s="32"/>
      <c r="I20" s="32"/>
      <c r="J20" s="33"/>
      <c r="K20" s="32"/>
      <c r="L20" s="32"/>
      <c r="M20" s="32"/>
      <c r="N20" s="32"/>
      <c r="O20" s="32"/>
      <c r="P20" s="32"/>
      <c r="Q20" s="32"/>
      <c r="R20" s="32"/>
      <c r="S20" s="22"/>
      <c r="T20" s="22"/>
      <c r="U20" s="22"/>
    </row>
    <row r="21" spans="1:25" s="5" customFormat="1" ht="15.75" hidden="1">
      <c r="A21" s="15"/>
      <c r="B21" s="6"/>
      <c r="C21" s="33"/>
      <c r="D21" s="32"/>
      <c r="E21" s="32"/>
      <c r="F21" s="32"/>
      <c r="G21" s="32"/>
      <c r="H21" s="32"/>
      <c r="I21" s="32"/>
      <c r="J21" s="33"/>
      <c r="K21" s="32"/>
      <c r="L21" s="32"/>
      <c r="M21" s="32"/>
      <c r="N21" s="32"/>
      <c r="O21" s="32"/>
      <c r="P21" s="32"/>
      <c r="Q21" s="32"/>
      <c r="R21" s="32"/>
      <c r="S21" s="22"/>
      <c r="T21" s="22"/>
      <c r="U21" s="22"/>
    </row>
    <row r="22" spans="1:25" s="5" customFormat="1" ht="15.75">
      <c r="A22" s="13"/>
      <c r="B22" s="7" t="s">
        <v>6</v>
      </c>
      <c r="C22" s="37">
        <f>SUM(C18:C21)+C17</f>
        <v>2</v>
      </c>
      <c r="D22" s="34">
        <f>SUM(D18:D21)+D17</f>
        <v>13098</v>
      </c>
      <c r="E22" s="34">
        <f t="shared" ref="E22:R22" si="1">SUM(E18:E21)+E17</f>
        <v>0</v>
      </c>
      <c r="F22" s="34">
        <f t="shared" si="1"/>
        <v>200</v>
      </c>
      <c r="G22" s="34">
        <f t="shared" si="1"/>
        <v>13098</v>
      </c>
      <c r="H22" s="34">
        <f t="shared" si="1"/>
        <v>50</v>
      </c>
      <c r="I22" s="34">
        <f t="shared" si="1"/>
        <v>3275</v>
      </c>
      <c r="J22" s="34">
        <f t="shared" si="1"/>
        <v>4</v>
      </c>
      <c r="K22" s="34">
        <f t="shared" si="1"/>
        <v>29471</v>
      </c>
      <c r="L22" s="34">
        <f t="shared" si="1"/>
        <v>58942</v>
      </c>
      <c r="M22" s="34">
        <f t="shared" si="1"/>
        <v>52392</v>
      </c>
      <c r="N22" s="34">
        <f t="shared" si="1"/>
        <v>7957.17</v>
      </c>
      <c r="O22" s="34">
        <f t="shared" si="1"/>
        <v>117884</v>
      </c>
      <c r="P22" s="34">
        <f t="shared" si="1"/>
        <v>885537.16999999993</v>
      </c>
      <c r="Q22" s="34">
        <f t="shared" si="1"/>
        <v>267432.22534</v>
      </c>
      <c r="R22" s="34">
        <f t="shared" si="1"/>
        <v>1152969.39534</v>
      </c>
      <c r="S22" s="23"/>
      <c r="T22" s="24"/>
      <c r="U22" s="23"/>
      <c r="Y22" s="16"/>
    </row>
    <row r="23" spans="1:25" ht="17.25" customHeight="1">
      <c r="A23" s="43"/>
      <c r="B23" s="43"/>
      <c r="C23" s="43"/>
      <c r="D23" s="43"/>
      <c r="E23" s="43"/>
      <c r="G23" s="20"/>
      <c r="H23" s="20"/>
      <c r="I23" s="20"/>
      <c r="J23" s="47"/>
      <c r="K23" s="47"/>
      <c r="L23" s="47"/>
      <c r="M23" s="20"/>
      <c r="N23" s="20"/>
      <c r="O23" s="20"/>
      <c r="P23" s="20"/>
      <c r="Q23" s="20"/>
      <c r="R23" s="21"/>
      <c r="S23" s="20"/>
      <c r="T23" s="21"/>
      <c r="U23" s="21"/>
      <c r="V23" s="21"/>
    </row>
    <row r="24" spans="1:25" ht="24" customHeight="1">
      <c r="A24" s="43" t="s">
        <v>32</v>
      </c>
      <c r="B24" s="43"/>
      <c r="C24" s="43"/>
      <c r="D24" s="43"/>
      <c r="E24" s="43"/>
      <c r="G24" s="20"/>
      <c r="H24" s="20"/>
      <c r="I24" s="20"/>
      <c r="J24" s="47"/>
      <c r="K24" s="47"/>
      <c r="L24" s="47"/>
      <c r="M24" s="20"/>
      <c r="N24" s="20"/>
      <c r="O24" s="20"/>
      <c r="P24" s="43" t="s">
        <v>33</v>
      </c>
      <c r="Q24" s="43"/>
      <c r="R24" s="43"/>
      <c r="S24" s="20"/>
      <c r="T24" s="21"/>
      <c r="U24" s="21"/>
      <c r="V24" s="21"/>
    </row>
  </sheetData>
  <mergeCells count="49">
    <mergeCell ref="A2:U2"/>
    <mergeCell ref="A3:U3"/>
    <mergeCell ref="A4:L4"/>
    <mergeCell ref="A5:A6"/>
    <mergeCell ref="B5:B6"/>
    <mergeCell ref="C5:C6"/>
    <mergeCell ref="D5:D6"/>
    <mergeCell ref="E5:E6"/>
    <mergeCell ref="T4:U4"/>
    <mergeCell ref="M5:M6"/>
    <mergeCell ref="O5:O6"/>
    <mergeCell ref="P5:P6"/>
    <mergeCell ref="T5:T6"/>
    <mergeCell ref="U5:U6"/>
    <mergeCell ref="N5:N6"/>
    <mergeCell ref="Q5:Q6"/>
    <mergeCell ref="A14:U14"/>
    <mergeCell ref="A13:U13"/>
    <mergeCell ref="A12:E12"/>
    <mergeCell ref="F5:G5"/>
    <mergeCell ref="H5:I5"/>
    <mergeCell ref="J5:K5"/>
    <mergeCell ref="L5:L6"/>
    <mergeCell ref="R5:R6"/>
    <mergeCell ref="S5:S6"/>
    <mergeCell ref="J12:L12"/>
    <mergeCell ref="T15:T16"/>
    <mergeCell ref="U15:U16"/>
    <mergeCell ref="R15:R16"/>
    <mergeCell ref="S15:S16"/>
    <mergeCell ref="Q15:Q16"/>
    <mergeCell ref="J15:K15"/>
    <mergeCell ref="L15:L16"/>
    <mergeCell ref="A24:E24"/>
    <mergeCell ref="C15:C16"/>
    <mergeCell ref="D15:D16"/>
    <mergeCell ref="A23:E23"/>
    <mergeCell ref="J23:L23"/>
    <mergeCell ref="A15:A16"/>
    <mergeCell ref="B15:B16"/>
    <mergeCell ref="E15:E16"/>
    <mergeCell ref="F15:G15"/>
    <mergeCell ref="H15:I15"/>
    <mergeCell ref="J24:L24"/>
    <mergeCell ref="P24:R24"/>
    <mergeCell ref="M15:M16"/>
    <mergeCell ref="O15:O16"/>
    <mergeCell ref="P15:P16"/>
    <mergeCell ref="N15:N16"/>
  </mergeCells>
  <phoneticPr fontId="0" type="noConversion"/>
  <printOptions horizontalCentered="1"/>
  <pageMargins left="0.11811023622047245" right="0.11811023622047245" top="0.35433070866141736" bottom="0.15748031496062992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4"/>
  <sheetViews>
    <sheetView topLeftCell="A12" zoomScale="90" zoomScaleNormal="90" workbookViewId="0">
      <selection activeCell="T11" sqref="T11"/>
    </sheetView>
  </sheetViews>
  <sheetFormatPr defaultRowHeight="15"/>
  <cols>
    <col min="1" max="1" width="11.85546875" style="12" customWidth="1"/>
    <col min="2" max="2" width="16.42578125" style="12" customWidth="1"/>
    <col min="3" max="3" width="4.28515625" style="12" customWidth="1"/>
    <col min="4" max="4" width="11.140625" style="12" customWidth="1"/>
    <col min="5" max="5" width="7.140625" style="12" customWidth="1"/>
    <col min="6" max="6" width="7.7109375" style="12" customWidth="1"/>
    <col min="7" max="7" width="10.28515625" style="12" customWidth="1"/>
    <col min="8" max="8" width="4" style="12" bestFit="1" customWidth="1"/>
    <col min="9" max="9" width="9.140625" style="12" customWidth="1"/>
    <col min="10" max="10" width="4.5703125" style="4" customWidth="1"/>
    <col min="11" max="11" width="9.5703125" style="12" customWidth="1"/>
    <col min="12" max="13" width="9.7109375" style="12" customWidth="1"/>
    <col min="14" max="15" width="9.42578125" style="12" customWidth="1"/>
    <col min="16" max="16" width="10.28515625" style="12" customWidth="1"/>
    <col min="17" max="17" width="10.85546875" style="12" customWidth="1"/>
    <col min="18" max="18" width="12.7109375" style="12" customWidth="1"/>
    <col min="19" max="19" width="11.140625" style="12" customWidth="1"/>
    <col min="20" max="20" width="10.5703125" style="12" customWidth="1"/>
    <col min="21" max="21" width="11" style="12" customWidth="1"/>
    <col min="22" max="24" width="9.140625" style="12"/>
    <col min="25" max="25" width="26.140625" style="12" customWidth="1"/>
    <col min="26" max="16384" width="9.140625" style="12"/>
  </cols>
  <sheetData>
    <row r="1" spans="1:25" ht="15.75">
      <c r="A1" s="3"/>
      <c r="B1" s="1"/>
      <c r="C1" s="1"/>
      <c r="D1" s="1"/>
      <c r="E1" s="2"/>
      <c r="F1" s="2"/>
      <c r="G1" s="2"/>
      <c r="H1" s="2"/>
      <c r="I1" s="2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5" ht="59.25" customHeight="1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</row>
    <row r="3" spans="1:25" ht="34.5" customHeight="1">
      <c r="A3" s="51" t="s">
        <v>36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</row>
    <row r="4" spans="1:25" ht="15.7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17"/>
      <c r="N4" s="17"/>
      <c r="O4" s="17"/>
      <c r="P4" s="17"/>
      <c r="Q4" s="17"/>
      <c r="R4" s="17"/>
      <c r="S4" s="17"/>
      <c r="T4" s="55" t="s">
        <v>9</v>
      </c>
      <c r="U4" s="55"/>
    </row>
    <row r="5" spans="1:25" s="5" customFormat="1" ht="46.5" customHeight="1">
      <c r="A5" s="48" t="s">
        <v>11</v>
      </c>
      <c r="B5" s="49" t="s">
        <v>26</v>
      </c>
      <c r="C5" s="44" t="s">
        <v>27</v>
      </c>
      <c r="D5" s="44" t="s">
        <v>20</v>
      </c>
      <c r="E5" s="44" t="s">
        <v>0</v>
      </c>
      <c r="F5" s="45" t="s">
        <v>1</v>
      </c>
      <c r="G5" s="46"/>
      <c r="H5" s="45" t="s">
        <v>2</v>
      </c>
      <c r="I5" s="46"/>
      <c r="J5" s="45" t="s">
        <v>3</v>
      </c>
      <c r="K5" s="46"/>
      <c r="L5" s="44" t="s">
        <v>12</v>
      </c>
      <c r="M5" s="44" t="s">
        <v>13</v>
      </c>
      <c r="N5" s="44" t="s">
        <v>24</v>
      </c>
      <c r="O5" s="44" t="s">
        <v>21</v>
      </c>
      <c r="P5" s="44" t="s">
        <v>14</v>
      </c>
      <c r="Q5" s="44" t="s">
        <v>15</v>
      </c>
      <c r="R5" s="44" t="s">
        <v>16</v>
      </c>
      <c r="S5" s="44" t="s">
        <v>25</v>
      </c>
      <c r="T5" s="44"/>
      <c r="U5" s="44" t="s">
        <v>17</v>
      </c>
    </row>
    <row r="6" spans="1:25" s="5" customFormat="1" ht="168.75" customHeight="1">
      <c r="A6" s="48"/>
      <c r="B6" s="49"/>
      <c r="C6" s="44"/>
      <c r="D6" s="44"/>
      <c r="E6" s="44"/>
      <c r="F6" s="28" t="s">
        <v>4</v>
      </c>
      <c r="G6" s="28" t="s">
        <v>5</v>
      </c>
      <c r="H6" s="28" t="s">
        <v>4</v>
      </c>
      <c r="I6" s="28" t="s">
        <v>5</v>
      </c>
      <c r="J6" s="28" t="s">
        <v>7</v>
      </c>
      <c r="K6" s="28" t="s">
        <v>5</v>
      </c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5" s="5" customFormat="1" ht="34.5" customHeight="1">
      <c r="A7" s="31" t="s">
        <v>10</v>
      </c>
      <c r="B7" s="6" t="s">
        <v>8</v>
      </c>
      <c r="C7" s="14">
        <v>1</v>
      </c>
      <c r="D7" s="32">
        <v>11945</v>
      </c>
      <c r="E7" s="32"/>
      <c r="F7" s="32">
        <v>120</v>
      </c>
      <c r="G7" s="32">
        <v>14334</v>
      </c>
      <c r="H7" s="32">
        <v>30</v>
      </c>
      <c r="I7" s="32">
        <v>3583</v>
      </c>
      <c r="J7" s="33">
        <v>4.5</v>
      </c>
      <c r="K7" s="32">
        <v>53755</v>
      </c>
      <c r="L7" s="32">
        <f>D7+G7+I7+K7+E7</f>
        <v>83617</v>
      </c>
      <c r="M7" s="32">
        <v>34293</v>
      </c>
      <c r="N7" s="32">
        <f>L7/100*4*3</f>
        <v>10034.039999999999</v>
      </c>
      <c r="O7" s="32"/>
      <c r="P7" s="32">
        <f>L7*12+M7+O7+N7</f>
        <v>1047731.04</v>
      </c>
      <c r="Q7" s="32">
        <f>P7*0.302</f>
        <v>316414.77408</v>
      </c>
      <c r="R7" s="32">
        <f>P7+Q7</f>
        <v>1364145.8140799999</v>
      </c>
      <c r="S7" s="32"/>
      <c r="T7" s="32"/>
      <c r="U7" s="32"/>
      <c r="W7" s="27"/>
    </row>
    <row r="8" spans="1:25" s="5" customFormat="1" ht="31.5">
      <c r="A8" s="31" t="s">
        <v>18</v>
      </c>
      <c r="B8" s="10" t="s">
        <v>31</v>
      </c>
      <c r="C8" s="14">
        <v>1</v>
      </c>
      <c r="D8" s="32">
        <v>11405</v>
      </c>
      <c r="E8" s="32">
        <v>2772</v>
      </c>
      <c r="F8" s="32">
        <v>120</v>
      </c>
      <c r="G8" s="32">
        <v>13686</v>
      </c>
      <c r="H8" s="32">
        <v>30</v>
      </c>
      <c r="I8" s="32">
        <v>3421</v>
      </c>
      <c r="J8" s="33">
        <v>2.6</v>
      </c>
      <c r="K8" s="32">
        <v>29653</v>
      </c>
      <c r="L8" s="32">
        <f>D8+G8+I8+K8+E8</f>
        <v>60937</v>
      </c>
      <c r="M8" s="32">
        <f>(D8+E8)*3</f>
        <v>42531</v>
      </c>
      <c r="N8" s="32">
        <f t="shared" ref="N8:N9" si="0">L8/100*4*3</f>
        <v>7312.4400000000005</v>
      </c>
      <c r="O8" s="32">
        <v>0</v>
      </c>
      <c r="P8" s="32">
        <f>L8*12+M8+O8+N8</f>
        <v>781087.44</v>
      </c>
      <c r="Q8" s="32">
        <f>P8*0.302</f>
        <v>235888.40687999997</v>
      </c>
      <c r="R8" s="32">
        <f>P8+Q8</f>
        <v>1016975.8468799999</v>
      </c>
      <c r="S8" s="32"/>
      <c r="T8" s="32"/>
      <c r="U8" s="32"/>
      <c r="W8" s="27"/>
    </row>
    <row r="9" spans="1:25" s="5" customFormat="1" ht="31.5">
      <c r="A9" s="31" t="s">
        <v>18</v>
      </c>
      <c r="B9" s="10" t="s">
        <v>28</v>
      </c>
      <c r="C9" s="14">
        <v>0</v>
      </c>
      <c r="D9" s="32">
        <v>0</v>
      </c>
      <c r="E9" s="32"/>
      <c r="F9" s="32">
        <v>0</v>
      </c>
      <c r="G9" s="32">
        <v>0</v>
      </c>
      <c r="H9" s="32"/>
      <c r="I9" s="32"/>
      <c r="J9" s="33">
        <v>0</v>
      </c>
      <c r="K9" s="32">
        <v>0</v>
      </c>
      <c r="L9" s="32">
        <v>0</v>
      </c>
      <c r="M9" s="32">
        <f>(D9+E9)*3</f>
        <v>0</v>
      </c>
      <c r="N9" s="32">
        <f t="shared" si="0"/>
        <v>0</v>
      </c>
      <c r="O9" s="32"/>
      <c r="P9" s="32">
        <f>L9*12+M9+O9+N9</f>
        <v>0</v>
      </c>
      <c r="Q9" s="32">
        <f>P9*0.302</f>
        <v>0</v>
      </c>
      <c r="R9" s="32">
        <f>P9+Q9</f>
        <v>0</v>
      </c>
      <c r="S9" s="32"/>
      <c r="T9" s="32"/>
      <c r="U9" s="32"/>
      <c r="W9" s="27"/>
    </row>
    <row r="10" spans="1:25" s="5" customFormat="1" ht="15.75">
      <c r="A10" s="30"/>
      <c r="B10" s="7" t="s">
        <v>6</v>
      </c>
      <c r="C10" s="8">
        <f>SUM(C7:C9)</f>
        <v>2</v>
      </c>
      <c r="D10" s="34">
        <f>SUM(D7:D9)</f>
        <v>23350</v>
      </c>
      <c r="E10" s="34">
        <f>SUM(E7:E9)</f>
        <v>2772</v>
      </c>
      <c r="F10" s="34"/>
      <c r="G10" s="34">
        <f>SUM(G7:G9)</f>
        <v>28020</v>
      </c>
      <c r="H10" s="34"/>
      <c r="I10" s="34">
        <f>SUM(I7:I9)</f>
        <v>7004</v>
      </c>
      <c r="J10" s="34"/>
      <c r="K10" s="34">
        <f t="shared" ref="K10:R10" si="1">SUM(K7:K9)</f>
        <v>83408</v>
      </c>
      <c r="L10" s="34">
        <f t="shared" si="1"/>
        <v>144554</v>
      </c>
      <c r="M10" s="34">
        <f t="shared" si="1"/>
        <v>76824</v>
      </c>
      <c r="N10" s="34">
        <f t="shared" si="1"/>
        <v>17346.48</v>
      </c>
      <c r="O10" s="34">
        <f t="shared" si="1"/>
        <v>0</v>
      </c>
      <c r="P10" s="34">
        <f t="shared" si="1"/>
        <v>1828818.48</v>
      </c>
      <c r="Q10" s="34">
        <f t="shared" si="1"/>
        <v>552303.18096000003</v>
      </c>
      <c r="R10" s="34">
        <f t="shared" si="1"/>
        <v>2381121.66096</v>
      </c>
      <c r="S10" s="35">
        <v>2367440</v>
      </c>
      <c r="T10" s="36">
        <f>R10</f>
        <v>2381121.66096</v>
      </c>
      <c r="U10" s="35">
        <f>S10-T10</f>
        <v>-13681.660960000008</v>
      </c>
      <c r="Y10" s="16"/>
    </row>
    <row r="11" spans="1:25">
      <c r="A11" s="11"/>
      <c r="B11" s="11"/>
      <c r="C11" s="11"/>
      <c r="D11" s="11"/>
      <c r="E11" s="11"/>
      <c r="F11" s="11"/>
      <c r="G11" s="11"/>
      <c r="H11" s="11"/>
      <c r="I11" s="11"/>
      <c r="J11" s="19"/>
      <c r="K11" s="11"/>
      <c r="L11" s="11"/>
      <c r="M11" s="11"/>
      <c r="N11" s="11"/>
      <c r="O11" s="11"/>
      <c r="P11" s="11"/>
      <c r="Q11" s="11"/>
      <c r="R11" s="11"/>
      <c r="S11" s="11"/>
      <c r="U11" s="11"/>
    </row>
    <row r="12" spans="1:25" ht="14.25" customHeight="1">
      <c r="A12" s="43"/>
      <c r="B12" s="43"/>
      <c r="C12" s="43"/>
      <c r="D12" s="43"/>
      <c r="E12" s="43"/>
      <c r="G12" s="20"/>
      <c r="H12" s="20"/>
      <c r="I12" s="20"/>
      <c r="J12" s="47"/>
      <c r="K12" s="47"/>
      <c r="L12" s="47"/>
      <c r="M12" s="20"/>
      <c r="N12" s="20"/>
      <c r="O12" s="20"/>
      <c r="P12" s="20"/>
      <c r="Q12" s="20"/>
      <c r="R12" s="20"/>
      <c r="S12" s="20"/>
      <c r="T12" s="20"/>
      <c r="U12" s="20"/>
    </row>
    <row r="13" spans="1:25" ht="41.25" customHeight="1">
      <c r="A13" s="52" t="s">
        <v>22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5" ht="41.25" customHeight="1">
      <c r="A14" s="51" t="s">
        <v>36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</row>
    <row r="15" spans="1:25" s="5" customFormat="1" ht="46.5" customHeight="1">
      <c r="A15" s="48" t="s">
        <v>11</v>
      </c>
      <c r="B15" s="49" t="s">
        <v>26</v>
      </c>
      <c r="C15" s="44" t="s">
        <v>27</v>
      </c>
      <c r="D15" s="44" t="s">
        <v>20</v>
      </c>
      <c r="E15" s="44" t="s">
        <v>0</v>
      </c>
      <c r="F15" s="45" t="s">
        <v>1</v>
      </c>
      <c r="G15" s="46"/>
      <c r="H15" s="45" t="s">
        <v>2</v>
      </c>
      <c r="I15" s="46"/>
      <c r="J15" s="45" t="s">
        <v>3</v>
      </c>
      <c r="K15" s="46"/>
      <c r="L15" s="44" t="s">
        <v>12</v>
      </c>
      <c r="M15" s="44" t="s">
        <v>13</v>
      </c>
      <c r="N15" s="44" t="s">
        <v>24</v>
      </c>
      <c r="O15" s="44" t="s">
        <v>21</v>
      </c>
      <c r="P15" s="44" t="s">
        <v>14</v>
      </c>
      <c r="Q15" s="44" t="s">
        <v>15</v>
      </c>
      <c r="R15" s="44" t="s">
        <v>16</v>
      </c>
      <c r="S15" s="50"/>
      <c r="T15" s="50"/>
      <c r="U15" s="50"/>
    </row>
    <row r="16" spans="1:25" s="5" customFormat="1" ht="168.75" customHeight="1">
      <c r="A16" s="48"/>
      <c r="B16" s="49"/>
      <c r="C16" s="44"/>
      <c r="D16" s="44"/>
      <c r="E16" s="44"/>
      <c r="F16" s="28" t="s">
        <v>4</v>
      </c>
      <c r="G16" s="28" t="s">
        <v>5</v>
      </c>
      <c r="H16" s="28" t="s">
        <v>4</v>
      </c>
      <c r="I16" s="28" t="s">
        <v>5</v>
      </c>
      <c r="J16" s="28" t="s">
        <v>7</v>
      </c>
      <c r="K16" s="28" t="s">
        <v>5</v>
      </c>
      <c r="L16" s="44"/>
      <c r="M16" s="44"/>
      <c r="N16" s="44"/>
      <c r="O16" s="44"/>
      <c r="P16" s="44"/>
      <c r="Q16" s="44"/>
      <c r="R16" s="44"/>
      <c r="S16" s="50"/>
      <c r="T16" s="50"/>
      <c r="U16" s="50"/>
    </row>
    <row r="17" spans="1:25" s="5" customFormat="1" ht="35.25" customHeight="1">
      <c r="A17" s="40"/>
      <c r="B17" s="26" t="s">
        <v>23</v>
      </c>
      <c r="C17" s="33">
        <v>1</v>
      </c>
      <c r="D17" s="32">
        <v>6843</v>
      </c>
      <c r="E17" s="32"/>
      <c r="F17" s="32">
        <v>100</v>
      </c>
      <c r="G17" s="32">
        <v>6843</v>
      </c>
      <c r="H17" s="32">
        <v>30</v>
      </c>
      <c r="I17" s="32">
        <v>2053</v>
      </c>
      <c r="J17" s="33">
        <v>2</v>
      </c>
      <c r="K17" s="32">
        <v>13686</v>
      </c>
      <c r="L17" s="32">
        <f>D17+G17+I17+K17</f>
        <v>29425</v>
      </c>
      <c r="M17" s="32">
        <v>27372</v>
      </c>
      <c r="N17" s="32">
        <f>L17/100*4*3</f>
        <v>3531</v>
      </c>
      <c r="O17" s="32">
        <v>20000</v>
      </c>
      <c r="P17" s="32">
        <f>L17*12+M17+N17+O17</f>
        <v>404003</v>
      </c>
      <c r="Q17" s="32">
        <f>P17*0.302</f>
        <v>122008.906</v>
      </c>
      <c r="R17" s="32">
        <f>P17+Q17</f>
        <v>526011.90599999996</v>
      </c>
      <c r="S17" s="42"/>
      <c r="T17" s="42"/>
      <c r="U17" s="42"/>
    </row>
    <row r="18" spans="1:25" s="5" customFormat="1" ht="32.25" customHeight="1">
      <c r="A18" s="30"/>
      <c r="B18" s="26" t="s">
        <v>23</v>
      </c>
      <c r="C18" s="33">
        <v>1</v>
      </c>
      <c r="D18" s="32">
        <v>6843</v>
      </c>
      <c r="E18" s="32"/>
      <c r="F18" s="32">
        <v>100</v>
      </c>
      <c r="G18" s="32">
        <v>6843</v>
      </c>
      <c r="H18" s="32">
        <v>20</v>
      </c>
      <c r="I18" s="32">
        <v>1369</v>
      </c>
      <c r="J18" s="33">
        <v>2</v>
      </c>
      <c r="K18" s="32">
        <v>13686</v>
      </c>
      <c r="L18" s="32">
        <f>D18+G18+I18+K18</f>
        <v>28741</v>
      </c>
      <c r="M18" s="32">
        <v>27372</v>
      </c>
      <c r="N18" s="32">
        <f>L18/100*4*3</f>
        <v>3448.92</v>
      </c>
      <c r="O18" s="32">
        <v>20000</v>
      </c>
      <c r="P18" s="32">
        <f>L18*12+M18+N18+O18</f>
        <v>395712.92</v>
      </c>
      <c r="Q18" s="32">
        <f>P18*0.302</f>
        <v>119505.30183999999</v>
      </c>
      <c r="R18" s="32">
        <f>P18+Q18</f>
        <v>515218.22183999995</v>
      </c>
      <c r="S18" s="29"/>
      <c r="T18" s="29"/>
      <c r="U18" s="29"/>
    </row>
    <row r="19" spans="1:25" s="5" customFormat="1" ht="15.75" hidden="1">
      <c r="A19" s="31"/>
      <c r="B19" s="9"/>
      <c r="C19" s="32"/>
      <c r="D19" s="32"/>
      <c r="E19" s="32"/>
      <c r="F19" s="32"/>
      <c r="G19" s="32"/>
      <c r="H19" s="32"/>
      <c r="I19" s="32"/>
      <c r="J19" s="33"/>
      <c r="K19" s="32"/>
      <c r="L19" s="32"/>
      <c r="M19" s="32"/>
      <c r="N19" s="32"/>
      <c r="O19" s="32"/>
      <c r="P19" s="32"/>
      <c r="Q19" s="32"/>
      <c r="R19" s="32"/>
      <c r="S19" s="22"/>
      <c r="T19" s="22"/>
      <c r="U19" s="22"/>
      <c r="Y19" s="16"/>
    </row>
    <row r="20" spans="1:25" s="5" customFormat="1" ht="15.75" hidden="1">
      <c r="A20" s="31"/>
      <c r="B20" s="6"/>
      <c r="C20" s="33"/>
      <c r="D20" s="32"/>
      <c r="E20" s="32"/>
      <c r="F20" s="32"/>
      <c r="G20" s="32"/>
      <c r="H20" s="32"/>
      <c r="I20" s="32"/>
      <c r="J20" s="33"/>
      <c r="K20" s="32"/>
      <c r="L20" s="32"/>
      <c r="M20" s="32"/>
      <c r="N20" s="32"/>
      <c r="O20" s="32"/>
      <c r="P20" s="32"/>
      <c r="Q20" s="32"/>
      <c r="R20" s="32"/>
      <c r="S20" s="22"/>
      <c r="T20" s="22"/>
      <c r="U20" s="22"/>
    </row>
    <row r="21" spans="1:25" s="5" customFormat="1" ht="15.75" hidden="1">
      <c r="A21" s="31"/>
      <c r="B21" s="6"/>
      <c r="C21" s="33"/>
      <c r="D21" s="32"/>
      <c r="E21" s="32"/>
      <c r="F21" s="32"/>
      <c r="G21" s="32"/>
      <c r="H21" s="32"/>
      <c r="I21" s="32"/>
      <c r="J21" s="33"/>
      <c r="K21" s="32"/>
      <c r="L21" s="32"/>
      <c r="M21" s="32"/>
      <c r="N21" s="32"/>
      <c r="O21" s="32"/>
      <c r="P21" s="32"/>
      <c r="Q21" s="32"/>
      <c r="R21" s="32"/>
      <c r="S21" s="22"/>
      <c r="T21" s="22"/>
      <c r="U21" s="22"/>
    </row>
    <row r="22" spans="1:25" s="5" customFormat="1" ht="15.75">
      <c r="A22" s="30"/>
      <c r="B22" s="7" t="s">
        <v>6</v>
      </c>
      <c r="C22" s="37">
        <f>SUM(C18:C21)+C17</f>
        <v>2</v>
      </c>
      <c r="D22" s="37">
        <f t="shared" ref="D22:R22" si="2">SUM(D18:D21)+D17</f>
        <v>13686</v>
      </c>
      <c r="E22" s="37">
        <f t="shared" si="2"/>
        <v>0</v>
      </c>
      <c r="F22" s="37"/>
      <c r="G22" s="37">
        <f t="shared" si="2"/>
        <v>13686</v>
      </c>
      <c r="H22" s="37"/>
      <c r="I22" s="37">
        <f t="shared" si="2"/>
        <v>3422</v>
      </c>
      <c r="J22" s="37"/>
      <c r="K22" s="37">
        <f t="shared" si="2"/>
        <v>27372</v>
      </c>
      <c r="L22" s="37">
        <f t="shared" si="2"/>
        <v>58166</v>
      </c>
      <c r="M22" s="37">
        <f t="shared" si="2"/>
        <v>54744</v>
      </c>
      <c r="N22" s="37">
        <f t="shared" si="2"/>
        <v>6979.92</v>
      </c>
      <c r="O22" s="37">
        <f t="shared" si="2"/>
        <v>40000</v>
      </c>
      <c r="P22" s="37">
        <f t="shared" si="2"/>
        <v>799715.91999999993</v>
      </c>
      <c r="Q22" s="37">
        <f t="shared" si="2"/>
        <v>241514.20783999999</v>
      </c>
      <c r="R22" s="37">
        <f t="shared" si="2"/>
        <v>1041230.12784</v>
      </c>
      <c r="S22" s="23"/>
      <c r="T22" s="24"/>
      <c r="U22" s="23"/>
      <c r="V22" s="38"/>
      <c r="Y22" s="16"/>
    </row>
    <row r="23" spans="1:25" ht="17.25" customHeight="1">
      <c r="A23" s="43"/>
      <c r="B23" s="43"/>
      <c r="C23" s="43"/>
      <c r="D23" s="43"/>
      <c r="E23" s="43"/>
      <c r="G23" s="20"/>
      <c r="H23" s="20"/>
      <c r="I23" s="20"/>
      <c r="J23" s="47"/>
      <c r="K23" s="47"/>
      <c r="L23" s="47"/>
      <c r="M23" s="20"/>
      <c r="N23" s="20"/>
      <c r="O23" s="20"/>
      <c r="P23" s="20"/>
      <c r="Q23" s="20"/>
      <c r="R23" s="21"/>
      <c r="S23" s="20"/>
      <c r="T23" s="21"/>
      <c r="U23" s="39"/>
      <c r="V23" s="39"/>
    </row>
    <row r="24" spans="1:25" ht="24" customHeight="1">
      <c r="A24" s="43" t="s">
        <v>32</v>
      </c>
      <c r="B24" s="43"/>
      <c r="C24" s="43"/>
      <c r="D24" s="43"/>
      <c r="E24" s="43"/>
      <c r="G24" s="20"/>
      <c r="H24" s="20"/>
      <c r="I24" s="20"/>
      <c r="J24" s="47"/>
      <c r="K24" s="47"/>
      <c r="L24" s="47"/>
      <c r="M24" s="20"/>
      <c r="N24" s="20"/>
      <c r="O24" s="20"/>
      <c r="P24" s="43" t="s">
        <v>33</v>
      </c>
      <c r="Q24" s="43"/>
      <c r="R24" s="43"/>
      <c r="S24" s="20"/>
      <c r="T24" s="21"/>
      <c r="U24" s="21"/>
      <c r="V24" s="21"/>
    </row>
  </sheetData>
  <mergeCells count="49">
    <mergeCell ref="A2:U2"/>
    <mergeCell ref="A3:U3"/>
    <mergeCell ref="A4:L4"/>
    <mergeCell ref="T4:U4"/>
    <mergeCell ref="A5:A6"/>
    <mergeCell ref="B5:B6"/>
    <mergeCell ref="C5:C6"/>
    <mergeCell ref="D5:D6"/>
    <mergeCell ref="E5:E6"/>
    <mergeCell ref="F5:G5"/>
    <mergeCell ref="U5:U6"/>
    <mergeCell ref="H5:I5"/>
    <mergeCell ref="J5:K5"/>
    <mergeCell ref="L5:L6"/>
    <mergeCell ref="M5:M6"/>
    <mergeCell ref="N5:N6"/>
    <mergeCell ref="T5:T6"/>
    <mergeCell ref="A12:E12"/>
    <mergeCell ref="J12:L12"/>
    <mergeCell ref="A13:U13"/>
    <mergeCell ref="A14:U14"/>
    <mergeCell ref="O5:O6"/>
    <mergeCell ref="P5:P6"/>
    <mergeCell ref="Q5:Q6"/>
    <mergeCell ref="R5:R6"/>
    <mergeCell ref="S5:S6"/>
    <mergeCell ref="A15:A16"/>
    <mergeCell ref="B15:B16"/>
    <mergeCell ref="C15:C16"/>
    <mergeCell ref="D15:D16"/>
    <mergeCell ref="E15:E16"/>
    <mergeCell ref="F15:G15"/>
    <mergeCell ref="U15:U16"/>
    <mergeCell ref="H15:I15"/>
    <mergeCell ref="J15:K15"/>
    <mergeCell ref="L15:L16"/>
    <mergeCell ref="M15:M16"/>
    <mergeCell ref="N15:N16"/>
    <mergeCell ref="O15:O16"/>
    <mergeCell ref="P15:P16"/>
    <mergeCell ref="Q15:Q16"/>
    <mergeCell ref="R15:R16"/>
    <mergeCell ref="S15:S16"/>
    <mergeCell ref="T15:T16"/>
    <mergeCell ref="A23:E23"/>
    <mergeCell ref="J23:L23"/>
    <mergeCell ref="A24:E24"/>
    <mergeCell ref="J24:L24"/>
    <mergeCell ref="P24:R24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4"/>
  <sheetViews>
    <sheetView tabSelected="1" topLeftCell="A17" zoomScale="90" zoomScaleNormal="90" workbookViewId="0">
      <selection activeCell="O22" sqref="O22"/>
    </sheetView>
  </sheetViews>
  <sheetFormatPr defaultRowHeight="15"/>
  <cols>
    <col min="1" max="1" width="11.85546875" style="12" customWidth="1"/>
    <col min="2" max="2" width="16.42578125" style="12" customWidth="1"/>
    <col min="3" max="3" width="4.28515625" style="12" customWidth="1"/>
    <col min="4" max="4" width="9.5703125" style="12" customWidth="1"/>
    <col min="5" max="5" width="7.140625" style="12" customWidth="1"/>
    <col min="6" max="6" width="6.85546875" style="12" customWidth="1"/>
    <col min="7" max="7" width="9.140625" style="12" customWidth="1"/>
    <col min="8" max="8" width="5" style="12" customWidth="1"/>
    <col min="9" max="9" width="9.28515625" style="12" customWidth="1"/>
    <col min="10" max="10" width="4.5703125" style="4" customWidth="1"/>
    <col min="11" max="11" width="9.5703125" style="12" customWidth="1"/>
    <col min="12" max="12" width="9.42578125" style="12" customWidth="1"/>
    <col min="13" max="13" width="9.28515625" style="12" customWidth="1"/>
    <col min="14" max="15" width="9.42578125" style="12" customWidth="1"/>
    <col min="16" max="16" width="10.28515625" style="12" customWidth="1"/>
    <col min="17" max="17" width="10.85546875" style="12" customWidth="1"/>
    <col min="18" max="18" width="12.85546875" style="12" customWidth="1"/>
    <col min="19" max="19" width="11.140625" style="12" customWidth="1"/>
    <col min="20" max="20" width="10.5703125" style="12" customWidth="1"/>
    <col min="21" max="21" width="11" style="12" customWidth="1"/>
    <col min="22" max="24" width="9.140625" style="12"/>
    <col min="25" max="25" width="26.140625" style="12" customWidth="1"/>
    <col min="26" max="16384" width="9.140625" style="12"/>
  </cols>
  <sheetData>
    <row r="1" spans="1:25" ht="15.75">
      <c r="A1" s="3"/>
      <c r="B1" s="1"/>
      <c r="C1" s="1"/>
      <c r="D1" s="1"/>
      <c r="E1" s="2"/>
      <c r="F1" s="2"/>
      <c r="G1" s="2"/>
      <c r="H1" s="2"/>
      <c r="I1" s="2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5" ht="59.25" customHeight="1">
      <c r="A2" s="53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</row>
    <row r="3" spans="1:25" ht="34.5" customHeight="1">
      <c r="A3" s="51" t="s">
        <v>37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</row>
    <row r="4" spans="1:25" ht="15.7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17"/>
      <c r="N4" s="17"/>
      <c r="O4" s="17"/>
      <c r="P4" s="17"/>
      <c r="Q4" s="17"/>
      <c r="R4" s="17"/>
      <c r="S4" s="17"/>
      <c r="T4" s="55" t="s">
        <v>9</v>
      </c>
      <c r="U4" s="55"/>
    </row>
    <row r="5" spans="1:25" s="5" customFormat="1" ht="46.5" customHeight="1">
      <c r="A5" s="48" t="s">
        <v>11</v>
      </c>
      <c r="B5" s="49" t="s">
        <v>26</v>
      </c>
      <c r="C5" s="44" t="s">
        <v>27</v>
      </c>
      <c r="D5" s="44" t="s">
        <v>20</v>
      </c>
      <c r="E5" s="44" t="s">
        <v>0</v>
      </c>
      <c r="F5" s="45" t="s">
        <v>1</v>
      </c>
      <c r="G5" s="46"/>
      <c r="H5" s="45" t="s">
        <v>2</v>
      </c>
      <c r="I5" s="46"/>
      <c r="J5" s="45" t="s">
        <v>3</v>
      </c>
      <c r="K5" s="46"/>
      <c r="L5" s="44" t="s">
        <v>12</v>
      </c>
      <c r="M5" s="44" t="s">
        <v>13</v>
      </c>
      <c r="N5" s="44" t="s">
        <v>29</v>
      </c>
      <c r="O5" s="44" t="s">
        <v>21</v>
      </c>
      <c r="P5" s="44" t="s">
        <v>14</v>
      </c>
      <c r="Q5" s="44" t="s">
        <v>15</v>
      </c>
      <c r="R5" s="44" t="s">
        <v>16</v>
      </c>
      <c r="S5" s="44" t="s">
        <v>30</v>
      </c>
      <c r="T5" s="44"/>
      <c r="U5" s="44" t="s">
        <v>17</v>
      </c>
    </row>
    <row r="6" spans="1:25" s="5" customFormat="1" ht="168.75" customHeight="1">
      <c r="A6" s="48"/>
      <c r="B6" s="49"/>
      <c r="C6" s="44"/>
      <c r="D6" s="44"/>
      <c r="E6" s="44"/>
      <c r="F6" s="28" t="s">
        <v>4</v>
      </c>
      <c r="G6" s="28" t="s">
        <v>5</v>
      </c>
      <c r="H6" s="28" t="s">
        <v>4</v>
      </c>
      <c r="I6" s="28" t="s">
        <v>5</v>
      </c>
      <c r="J6" s="28" t="s">
        <v>7</v>
      </c>
      <c r="K6" s="28" t="s">
        <v>5</v>
      </c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5" s="5" customFormat="1" ht="34.5" customHeight="1">
      <c r="A7" s="31" t="s">
        <v>10</v>
      </c>
      <c r="B7" s="6" t="s">
        <v>8</v>
      </c>
      <c r="C7" s="14">
        <v>1</v>
      </c>
      <c r="D7" s="32">
        <v>12423</v>
      </c>
      <c r="E7" s="32"/>
      <c r="F7" s="32">
        <v>120</v>
      </c>
      <c r="G7" s="32">
        <v>14907</v>
      </c>
      <c r="H7" s="32">
        <v>30</v>
      </c>
      <c r="I7" s="32">
        <v>3727</v>
      </c>
      <c r="J7" s="33">
        <v>4.5</v>
      </c>
      <c r="K7" s="32">
        <v>55904</v>
      </c>
      <c r="L7" s="32">
        <f>D7+G7+I7+K7+E7</f>
        <v>86961</v>
      </c>
      <c r="M7" s="32">
        <f>D7*3</f>
        <v>37269</v>
      </c>
      <c r="N7" s="32">
        <f>L7/100*4*3</f>
        <v>10435.32</v>
      </c>
      <c r="O7" s="32"/>
      <c r="P7" s="32">
        <f>L7*12+M7+O7+N7</f>
        <v>1091236.32</v>
      </c>
      <c r="Q7" s="32">
        <f>P7*0.302</f>
        <v>329553.36864</v>
      </c>
      <c r="R7" s="32">
        <f>P7+Q7</f>
        <v>1420789.6886400001</v>
      </c>
      <c r="S7" s="32"/>
      <c r="T7" s="32"/>
      <c r="U7" s="32"/>
      <c r="W7" s="27"/>
    </row>
    <row r="8" spans="1:25" s="5" customFormat="1" ht="31.5">
      <c r="A8" s="31" t="s">
        <v>18</v>
      </c>
      <c r="B8" s="10" t="s">
        <v>31</v>
      </c>
      <c r="C8" s="14">
        <v>1</v>
      </c>
      <c r="D8" s="32">
        <v>11861</v>
      </c>
      <c r="E8" s="32">
        <v>2883</v>
      </c>
      <c r="F8" s="32">
        <v>120</v>
      </c>
      <c r="G8" s="32">
        <v>14233</v>
      </c>
      <c r="H8" s="32">
        <v>30</v>
      </c>
      <c r="I8" s="32">
        <v>3558</v>
      </c>
      <c r="J8" s="33">
        <v>2.6</v>
      </c>
      <c r="K8" s="32">
        <v>30839</v>
      </c>
      <c r="L8" s="32">
        <f>D8+G8+I8+K8+E8</f>
        <v>63374</v>
      </c>
      <c r="M8" s="32">
        <f>D8*3</f>
        <v>35583</v>
      </c>
      <c r="N8" s="32">
        <f t="shared" ref="N8:N9" si="0">L8/100*4*3</f>
        <v>7604.88</v>
      </c>
      <c r="O8" s="32">
        <v>0</v>
      </c>
      <c r="P8" s="32">
        <f>L8*12+M8+O8+N8</f>
        <v>803675.88</v>
      </c>
      <c r="Q8" s="32">
        <f>P8*0.302</f>
        <v>242710.11575999999</v>
      </c>
      <c r="R8" s="32">
        <f>P8+Q8</f>
        <v>1046385.99576</v>
      </c>
      <c r="S8" s="32"/>
      <c r="T8" s="32"/>
      <c r="U8" s="32"/>
      <c r="W8" s="27"/>
    </row>
    <row r="9" spans="1:25" s="5" customFormat="1" ht="31.5">
      <c r="A9" s="31" t="s">
        <v>18</v>
      </c>
      <c r="B9" s="10" t="s">
        <v>28</v>
      </c>
      <c r="C9" s="14">
        <v>0</v>
      </c>
      <c r="D9" s="32">
        <v>0</v>
      </c>
      <c r="E9" s="32"/>
      <c r="F9" s="32">
        <v>0</v>
      </c>
      <c r="G9" s="32">
        <v>0</v>
      </c>
      <c r="H9" s="32"/>
      <c r="I9" s="32"/>
      <c r="J9" s="33">
        <v>0</v>
      </c>
      <c r="K9" s="32">
        <v>0</v>
      </c>
      <c r="L9" s="32">
        <f>D9+G9+I9+K9+E9</f>
        <v>0</v>
      </c>
      <c r="M9" s="32">
        <f>(D9+E9)*3</f>
        <v>0</v>
      </c>
      <c r="N9" s="32">
        <f t="shared" si="0"/>
        <v>0</v>
      </c>
      <c r="O9" s="32"/>
      <c r="P9" s="32">
        <f>L9*12+M9+O9+N9</f>
        <v>0</v>
      </c>
      <c r="Q9" s="32">
        <f>P9*0.302</f>
        <v>0</v>
      </c>
      <c r="R9" s="32">
        <f>P9+Q9</f>
        <v>0</v>
      </c>
      <c r="S9" s="32"/>
      <c r="T9" s="32"/>
      <c r="U9" s="32"/>
      <c r="W9" s="27"/>
    </row>
    <row r="10" spans="1:25" s="5" customFormat="1" ht="15.75">
      <c r="A10" s="30"/>
      <c r="B10" s="7" t="s">
        <v>6</v>
      </c>
      <c r="C10" s="8">
        <f>SUM(C7:C9)</f>
        <v>2</v>
      </c>
      <c r="D10" s="34">
        <f>SUM(D7:D9)</f>
        <v>24284</v>
      </c>
      <c r="E10" s="34">
        <f>SUM(E7:E9)</f>
        <v>2883</v>
      </c>
      <c r="F10" s="34"/>
      <c r="G10" s="34">
        <f>SUM(G7:G9)</f>
        <v>29140</v>
      </c>
      <c r="H10" s="34"/>
      <c r="I10" s="34">
        <f>SUM(I7:I9)</f>
        <v>7285</v>
      </c>
      <c r="J10" s="34"/>
      <c r="K10" s="34">
        <f t="shared" ref="K10:R10" si="1">SUM(K7:K9)</f>
        <v>86743</v>
      </c>
      <c r="L10" s="34">
        <f t="shared" si="1"/>
        <v>150335</v>
      </c>
      <c r="M10" s="34">
        <f t="shared" si="1"/>
        <v>72852</v>
      </c>
      <c r="N10" s="34">
        <f t="shared" si="1"/>
        <v>18040.2</v>
      </c>
      <c r="O10" s="34">
        <f t="shared" si="1"/>
        <v>0</v>
      </c>
      <c r="P10" s="34">
        <f t="shared" si="1"/>
        <v>1894912.2000000002</v>
      </c>
      <c r="Q10" s="34">
        <f t="shared" si="1"/>
        <v>572263.48439999996</v>
      </c>
      <c r="R10" s="34">
        <f t="shared" si="1"/>
        <v>2467175.6844000001</v>
      </c>
      <c r="S10" s="35">
        <v>2391114</v>
      </c>
      <c r="T10" s="36">
        <f>R7+R8+R9</f>
        <v>2467175.6844000001</v>
      </c>
      <c r="U10" s="35">
        <f>S10-T10</f>
        <v>-76061.684400000144</v>
      </c>
      <c r="Y10" s="16"/>
    </row>
    <row r="11" spans="1:25">
      <c r="A11" s="11"/>
      <c r="B11" s="11"/>
      <c r="C11" s="11"/>
      <c r="D11" s="11"/>
      <c r="E11" s="11"/>
      <c r="F11" s="11"/>
      <c r="G11" s="11"/>
      <c r="H11" s="11"/>
      <c r="I11" s="11"/>
      <c r="J11" s="19"/>
      <c r="K11" s="11"/>
      <c r="L11" s="11"/>
      <c r="M11" s="11"/>
      <c r="N11" s="11"/>
      <c r="O11" s="11"/>
      <c r="P11" s="11"/>
      <c r="Q11" s="11"/>
      <c r="R11" s="11"/>
      <c r="S11" s="11"/>
      <c r="U11" s="11"/>
    </row>
    <row r="12" spans="1:25" ht="14.25" customHeight="1">
      <c r="A12" s="43"/>
      <c r="B12" s="43"/>
      <c r="C12" s="43"/>
      <c r="D12" s="43"/>
      <c r="E12" s="43"/>
      <c r="G12" s="20"/>
      <c r="H12" s="20"/>
      <c r="I12" s="20"/>
      <c r="J12" s="47"/>
      <c r="K12" s="47"/>
      <c r="L12" s="47"/>
      <c r="M12" s="20"/>
      <c r="N12" s="20"/>
      <c r="O12" s="20"/>
      <c r="P12" s="20"/>
      <c r="Q12" s="20"/>
      <c r="R12" s="20"/>
      <c r="S12" s="20"/>
      <c r="T12" s="20"/>
      <c r="U12" s="20"/>
    </row>
    <row r="13" spans="1:25" ht="41.25" customHeight="1">
      <c r="A13" s="52" t="s">
        <v>22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5" ht="41.25" customHeight="1">
      <c r="A14" s="51" t="s">
        <v>37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</row>
    <row r="15" spans="1:25" s="5" customFormat="1" ht="46.5" customHeight="1">
      <c r="A15" s="48" t="s">
        <v>11</v>
      </c>
      <c r="B15" s="49" t="s">
        <v>26</v>
      </c>
      <c r="C15" s="44" t="s">
        <v>27</v>
      </c>
      <c r="D15" s="44" t="s">
        <v>20</v>
      </c>
      <c r="E15" s="44" t="s">
        <v>0</v>
      </c>
      <c r="F15" s="45" t="s">
        <v>1</v>
      </c>
      <c r="G15" s="46"/>
      <c r="H15" s="45" t="s">
        <v>2</v>
      </c>
      <c r="I15" s="46"/>
      <c r="J15" s="45" t="s">
        <v>3</v>
      </c>
      <c r="K15" s="46"/>
      <c r="L15" s="44" t="s">
        <v>12</v>
      </c>
      <c r="M15" s="44" t="s">
        <v>13</v>
      </c>
      <c r="N15" s="44" t="s">
        <v>29</v>
      </c>
      <c r="O15" s="44" t="s">
        <v>21</v>
      </c>
      <c r="P15" s="44" t="s">
        <v>14</v>
      </c>
      <c r="Q15" s="44" t="s">
        <v>15</v>
      </c>
      <c r="R15" s="44" t="s">
        <v>16</v>
      </c>
      <c r="S15" s="50"/>
      <c r="T15" s="50"/>
      <c r="U15" s="50"/>
    </row>
    <row r="16" spans="1:25" s="5" customFormat="1" ht="168.75" customHeight="1">
      <c r="A16" s="48"/>
      <c r="B16" s="49"/>
      <c r="C16" s="44"/>
      <c r="D16" s="44"/>
      <c r="E16" s="44"/>
      <c r="F16" s="28" t="s">
        <v>4</v>
      </c>
      <c r="G16" s="28" t="s">
        <v>5</v>
      </c>
      <c r="H16" s="28" t="s">
        <v>4</v>
      </c>
      <c r="I16" s="28" t="s">
        <v>5</v>
      </c>
      <c r="J16" s="28" t="s">
        <v>7</v>
      </c>
      <c r="K16" s="28" t="s">
        <v>5</v>
      </c>
      <c r="L16" s="44"/>
      <c r="M16" s="44"/>
      <c r="N16" s="44"/>
      <c r="O16" s="44"/>
      <c r="P16" s="44"/>
      <c r="Q16" s="44"/>
      <c r="R16" s="44"/>
      <c r="S16" s="50"/>
      <c r="T16" s="50"/>
      <c r="U16" s="50"/>
    </row>
    <row r="17" spans="1:25" s="5" customFormat="1" ht="32.25" customHeight="1">
      <c r="A17" s="30"/>
      <c r="B17" s="26" t="s">
        <v>23</v>
      </c>
      <c r="C17" s="33">
        <v>1</v>
      </c>
      <c r="D17" s="32">
        <v>7117</v>
      </c>
      <c r="E17" s="32"/>
      <c r="F17" s="32">
        <v>100</v>
      </c>
      <c r="G17" s="32">
        <v>7117</v>
      </c>
      <c r="H17" s="32">
        <v>30</v>
      </c>
      <c r="I17" s="32">
        <v>2135</v>
      </c>
      <c r="J17" s="33">
        <v>2</v>
      </c>
      <c r="K17" s="32">
        <v>14234</v>
      </c>
      <c r="L17" s="32">
        <f>D17+G17+I17+K17</f>
        <v>30603</v>
      </c>
      <c r="M17" s="32">
        <f>D17*4</f>
        <v>28468</v>
      </c>
      <c r="N17" s="32">
        <f>L17/100*4*3</f>
        <v>3672.3599999999997</v>
      </c>
      <c r="O17" s="32">
        <v>30000</v>
      </c>
      <c r="P17" s="32">
        <f>L17*12+M17+N17+O17</f>
        <v>429376.36</v>
      </c>
      <c r="Q17" s="32">
        <f>P17*0.302</f>
        <v>129671.66071999999</v>
      </c>
      <c r="R17" s="32">
        <f>P17+Q17</f>
        <v>559048.02071999991</v>
      </c>
      <c r="S17" s="29"/>
      <c r="T17" s="29"/>
      <c r="U17" s="29"/>
    </row>
    <row r="18" spans="1:25" s="5" customFormat="1" ht="15.75" hidden="1">
      <c r="A18" s="31"/>
      <c r="B18" s="9"/>
      <c r="C18" s="32"/>
      <c r="D18" s="32"/>
      <c r="E18" s="32"/>
      <c r="F18" s="32"/>
      <c r="G18" s="32"/>
      <c r="H18" s="32"/>
      <c r="I18" s="32"/>
      <c r="J18" s="33"/>
      <c r="K18" s="32"/>
      <c r="L18" s="32"/>
      <c r="M18" s="32">
        <f t="shared" ref="M18:M21" si="2">D18*4</f>
        <v>0</v>
      </c>
      <c r="N18" s="32"/>
      <c r="O18" s="32"/>
      <c r="P18" s="32"/>
      <c r="Q18" s="32"/>
      <c r="R18" s="32"/>
      <c r="S18" s="22"/>
      <c r="T18" s="22"/>
      <c r="U18" s="22"/>
      <c r="Y18" s="16"/>
    </row>
    <row r="19" spans="1:25" s="5" customFormat="1" ht="15.75" hidden="1">
      <c r="A19" s="31"/>
      <c r="B19" s="6"/>
      <c r="C19" s="33"/>
      <c r="D19" s="32"/>
      <c r="E19" s="32"/>
      <c r="F19" s="32"/>
      <c r="G19" s="32"/>
      <c r="H19" s="32"/>
      <c r="I19" s="32"/>
      <c r="J19" s="33"/>
      <c r="K19" s="32"/>
      <c r="L19" s="32"/>
      <c r="M19" s="32">
        <f t="shared" si="2"/>
        <v>0</v>
      </c>
      <c r="N19" s="32"/>
      <c r="O19" s="32"/>
      <c r="P19" s="32"/>
      <c r="Q19" s="32"/>
      <c r="R19" s="32"/>
      <c r="S19" s="22"/>
      <c r="T19" s="22"/>
      <c r="U19" s="22"/>
    </row>
    <row r="20" spans="1:25" s="5" customFormat="1" ht="15.75" hidden="1">
      <c r="A20" s="31"/>
      <c r="B20" s="6"/>
      <c r="C20" s="33"/>
      <c r="D20" s="32"/>
      <c r="E20" s="32"/>
      <c r="F20" s="32"/>
      <c r="G20" s="32"/>
      <c r="H20" s="32"/>
      <c r="I20" s="32"/>
      <c r="J20" s="33"/>
      <c r="K20" s="32"/>
      <c r="L20" s="32"/>
      <c r="M20" s="32">
        <f t="shared" si="2"/>
        <v>0</v>
      </c>
      <c r="N20" s="32"/>
      <c r="O20" s="32"/>
      <c r="P20" s="32"/>
      <c r="Q20" s="32"/>
      <c r="R20" s="32"/>
      <c r="S20" s="22"/>
      <c r="T20" s="22"/>
      <c r="U20" s="22"/>
    </row>
    <row r="21" spans="1:25" s="5" customFormat="1" ht="31.5">
      <c r="A21" s="41"/>
      <c r="B21" s="26" t="s">
        <v>23</v>
      </c>
      <c r="C21" s="33">
        <v>1</v>
      </c>
      <c r="D21" s="32">
        <v>7117</v>
      </c>
      <c r="E21" s="32"/>
      <c r="F21" s="32">
        <v>100</v>
      </c>
      <c r="G21" s="32">
        <v>7117</v>
      </c>
      <c r="H21" s="32">
        <v>20</v>
      </c>
      <c r="I21" s="32">
        <v>1423</v>
      </c>
      <c r="J21" s="33">
        <v>2</v>
      </c>
      <c r="K21" s="32">
        <v>14234</v>
      </c>
      <c r="L21" s="32">
        <f>D21+G21+I21+K21</f>
        <v>29891</v>
      </c>
      <c r="M21" s="32">
        <f t="shared" si="2"/>
        <v>28468</v>
      </c>
      <c r="N21" s="32">
        <f>L21/100*4*3</f>
        <v>3586.92</v>
      </c>
      <c r="O21" s="32">
        <v>30000</v>
      </c>
      <c r="P21" s="32">
        <f>L21*12+M21+N21+O21</f>
        <v>420746.92</v>
      </c>
      <c r="Q21" s="32">
        <f>P21*0.302</f>
        <v>127065.56984</v>
      </c>
      <c r="R21" s="32">
        <f>P21+Q21</f>
        <v>547812.48983999994</v>
      </c>
      <c r="S21" s="22"/>
      <c r="T21" s="22"/>
      <c r="U21" s="22"/>
    </row>
    <row r="22" spans="1:25" s="5" customFormat="1" ht="15.75">
      <c r="A22" s="30"/>
      <c r="B22" s="7" t="s">
        <v>6</v>
      </c>
      <c r="C22" s="37">
        <f>SUM(C17:C20)+C21</f>
        <v>2</v>
      </c>
      <c r="D22" s="37">
        <f t="shared" ref="D22:R22" si="3">SUM(D17:D20)+D21</f>
        <v>14234</v>
      </c>
      <c r="E22" s="37">
        <f t="shared" si="3"/>
        <v>0</v>
      </c>
      <c r="F22" s="37"/>
      <c r="G22" s="37">
        <f t="shared" si="3"/>
        <v>14234</v>
      </c>
      <c r="H22" s="37"/>
      <c r="I22" s="37">
        <f t="shared" si="3"/>
        <v>3558</v>
      </c>
      <c r="J22" s="37">
        <f t="shared" si="3"/>
        <v>4</v>
      </c>
      <c r="K22" s="37">
        <f t="shared" si="3"/>
        <v>28468</v>
      </c>
      <c r="L22" s="37">
        <f t="shared" si="3"/>
        <v>60494</v>
      </c>
      <c r="M22" s="37">
        <f t="shared" si="3"/>
        <v>56936</v>
      </c>
      <c r="N22" s="37">
        <f t="shared" si="3"/>
        <v>7259.28</v>
      </c>
      <c r="O22" s="37">
        <f t="shared" si="3"/>
        <v>60000</v>
      </c>
      <c r="P22" s="37">
        <f t="shared" si="3"/>
        <v>850123.28</v>
      </c>
      <c r="Q22" s="37">
        <f t="shared" si="3"/>
        <v>256737.23056</v>
      </c>
      <c r="R22" s="37">
        <f t="shared" si="3"/>
        <v>1106860.5105599998</v>
      </c>
      <c r="S22" s="23"/>
      <c r="T22" s="24"/>
      <c r="U22" s="23"/>
      <c r="V22" s="38"/>
      <c r="Y22" s="16"/>
    </row>
    <row r="23" spans="1:25" ht="17.25" customHeight="1">
      <c r="A23" s="43"/>
      <c r="B23" s="43"/>
      <c r="C23" s="43"/>
      <c r="D23" s="43"/>
      <c r="E23" s="43"/>
      <c r="G23" s="20"/>
      <c r="H23" s="20"/>
      <c r="I23" s="20"/>
      <c r="J23" s="47"/>
      <c r="K23" s="47"/>
      <c r="L23" s="47"/>
      <c r="M23" s="20"/>
      <c r="N23" s="20"/>
      <c r="O23" s="20"/>
      <c r="P23" s="20"/>
      <c r="Q23" s="20"/>
      <c r="R23" s="21"/>
      <c r="S23" s="20"/>
      <c r="T23" s="21"/>
      <c r="U23" s="21"/>
      <c r="V23" s="21"/>
    </row>
    <row r="24" spans="1:25" ht="24" customHeight="1">
      <c r="A24" s="43" t="s">
        <v>32</v>
      </c>
      <c r="B24" s="43"/>
      <c r="C24" s="43"/>
      <c r="D24" s="43"/>
      <c r="E24" s="43"/>
      <c r="G24" s="20"/>
      <c r="H24" s="20"/>
      <c r="I24" s="20"/>
      <c r="J24" s="47"/>
      <c r="K24" s="47"/>
      <c r="L24" s="47"/>
      <c r="M24" s="20"/>
      <c r="N24" s="20"/>
      <c r="O24" s="20"/>
      <c r="P24" s="43" t="s">
        <v>33</v>
      </c>
      <c r="Q24" s="43"/>
      <c r="R24" s="43"/>
      <c r="S24" s="20"/>
      <c r="T24" s="21"/>
      <c r="U24" s="21"/>
      <c r="V24" s="21"/>
    </row>
  </sheetData>
  <mergeCells count="49">
    <mergeCell ref="A2:U2"/>
    <mergeCell ref="A3:U3"/>
    <mergeCell ref="A4:L4"/>
    <mergeCell ref="T4:U4"/>
    <mergeCell ref="A5:A6"/>
    <mergeCell ref="B5:B6"/>
    <mergeCell ref="C5:C6"/>
    <mergeCell ref="D5:D6"/>
    <mergeCell ref="E5:E6"/>
    <mergeCell ref="F5:G5"/>
    <mergeCell ref="U5:U6"/>
    <mergeCell ref="H5:I5"/>
    <mergeCell ref="J5:K5"/>
    <mergeCell ref="L5:L6"/>
    <mergeCell ref="M5:M6"/>
    <mergeCell ref="N5:N6"/>
    <mergeCell ref="T5:T6"/>
    <mergeCell ref="A12:E12"/>
    <mergeCell ref="J12:L12"/>
    <mergeCell ref="A13:U13"/>
    <mergeCell ref="A14:U14"/>
    <mergeCell ref="O5:O6"/>
    <mergeCell ref="P5:P6"/>
    <mergeCell ref="Q5:Q6"/>
    <mergeCell ref="R5:R6"/>
    <mergeCell ref="S5:S6"/>
    <mergeCell ref="A15:A16"/>
    <mergeCell ref="B15:B16"/>
    <mergeCell ref="C15:C16"/>
    <mergeCell ref="D15:D16"/>
    <mergeCell ref="E15:E16"/>
    <mergeCell ref="F15:G15"/>
    <mergeCell ref="U15:U16"/>
    <mergeCell ref="H15:I15"/>
    <mergeCell ref="J15:K15"/>
    <mergeCell ref="L15:L16"/>
    <mergeCell ref="M15:M16"/>
    <mergeCell ref="N15:N16"/>
    <mergeCell ref="O15:O16"/>
    <mergeCell ref="P15:P16"/>
    <mergeCell ref="Q15:Q16"/>
    <mergeCell ref="R15:R16"/>
    <mergeCell ref="S15:S16"/>
    <mergeCell ref="T15:T16"/>
    <mergeCell ref="A23:E23"/>
    <mergeCell ref="J23:L23"/>
    <mergeCell ref="A24:E24"/>
    <mergeCell ref="J24:L24"/>
    <mergeCell ref="P24:R24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2024-11-20T06:54:39Z</dcterms:modified>
</cp:coreProperties>
</file>